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100" windowHeight="12660" activeTab="0"/>
  </bookViews>
  <sheets>
    <sheet name="Thermistor" sheetId="1" r:id="rId1"/>
    <sheet name="Bad Design" sheetId="2" r:id="rId2"/>
    <sheet name="Common-Emitter Design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<sst xmlns="http://schemas.openxmlformats.org/spreadsheetml/2006/main" count="64" uniqueCount="46">
  <si>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R3</t>
  </si>
  <si>
    <t>R4</t>
  </si>
  <si>
    <t>D</t>
  </si>
  <si>
    <t>Volts</t>
  </si>
  <si>
    <t>Vcc</t>
  </si>
  <si>
    <t>Re</t>
  </si>
  <si>
    <t>k Ohm</t>
  </si>
  <si>
    <t>B</t>
  </si>
  <si>
    <t>V3</t>
  </si>
  <si>
    <t>I3</t>
  </si>
  <si>
    <t>k Ohms</t>
  </si>
  <si>
    <t>m Amps</t>
  </si>
  <si>
    <t>V4</t>
  </si>
  <si>
    <t>I4</t>
  </si>
  <si>
    <t>Ib</t>
  </si>
  <si>
    <t>Ve</t>
  </si>
  <si>
    <t>Ie</t>
  </si>
  <si>
    <t>Only modify the Green vaues!</t>
  </si>
  <si>
    <t>t</t>
  </si>
  <si>
    <t>u Amps</t>
  </si>
  <si>
    <t>kOhm</t>
  </si>
  <si>
    <r>
      <t xml:space="preserve">Temp
</t>
    </r>
    <r>
      <rPr>
        <b/>
        <sz val="12"/>
        <rFont val="Times New Roman"/>
        <family val="1"/>
      </rPr>
      <t>°</t>
    </r>
    <r>
      <rPr>
        <b/>
        <sz val="12"/>
        <rFont val="Arial"/>
        <family val="2"/>
      </rPr>
      <t>F</t>
    </r>
  </si>
  <si>
    <t>V=</t>
  </si>
  <si>
    <t>R=</t>
  </si>
  <si>
    <t>I
mAmp</t>
  </si>
  <si>
    <t>Thermistor
kOhm</t>
  </si>
  <si>
    <t>Thermistor
mWatts</t>
  </si>
  <si>
    <t>This produces a nice change in voltage but, I'm
not sure what 10 mAmps or 36 mWatts will do to a thermistor</t>
  </si>
  <si>
    <t>Vout
Volts</t>
  </si>
  <si>
    <t>R total
kOhm</t>
  </si>
  <si>
    <t>Rc</t>
  </si>
  <si>
    <t>R4 + t
k Ohm</t>
  </si>
  <si>
    <t>t
k Ohm</t>
  </si>
  <si>
    <t>i3 
m Amp</t>
  </si>
  <si>
    <t>i4
m Amp</t>
  </si>
  <si>
    <t>ie
m Amp</t>
  </si>
  <si>
    <t>Ve
Volts</t>
  </si>
  <si>
    <t>ib
u Amp</t>
  </si>
  <si>
    <t>Vc
Vout
Volts</t>
  </si>
  <si>
    <t xml:space="preserve">For t = 0 </t>
  </si>
  <si>
    <t>Vout</t>
  </si>
  <si>
    <t>Vc+Ve</t>
  </si>
  <si>
    <t xml:space="preserve"> </t>
  </si>
  <si>
    <t>Rt (kOhm)
Thermistor</t>
  </si>
  <si>
    <t>Select the tabs at the bottom of this worksheet for circuit designs.</t>
  </si>
  <si>
    <t>Bad Design?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</si>
</sst>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"/>
  </numFmts>
  <fonts count="20">
    <font>
      <sz val="12"/>
      <name val="Arial"/>
      <family val="0"/>
    </font>
    <font>
      <sz val="8"/>
      <name val="Arial"/>
      <family val="0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.75"/>
      <name val="Arial"/>
      <family val="0"/>
    </font>
    <font>
      <i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2"/>
      <color indexed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169" fontId="2" fillId="2" borderId="7" xfId="0" applyNumberFormat="1" applyFont="1" applyFill="1" applyBorder="1" applyAlignment="1">
      <alignment/>
    </xf>
    <xf numFmtId="169" fontId="2" fillId="2" borderId="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2" borderId="9" xfId="0" applyFont="1" applyFill="1" applyBorder="1" applyAlignment="1">
      <alignment horizontal="center" vertical="justify" wrapText="1"/>
    </xf>
    <xf numFmtId="0" fontId="8" fillId="2" borderId="10" xfId="0" applyFont="1" applyFill="1" applyBorder="1" applyAlignment="1">
      <alignment horizontal="center" vertical="justify" wrapText="1"/>
    </xf>
    <xf numFmtId="2" fontId="8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wrapText="1"/>
    </xf>
    <xf numFmtId="1" fontId="9" fillId="2" borderId="11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8" fillId="2" borderId="11" xfId="0" applyFont="1" applyFill="1" applyBorder="1" applyAlignment="1">
      <alignment horizontal="center" vertical="justify" wrapText="1"/>
    </xf>
    <xf numFmtId="0" fontId="17" fillId="0" borderId="0" xfId="0" applyFont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2" fontId="16" fillId="2" borderId="8" xfId="0" applyNumberFormat="1" applyFont="1" applyFill="1" applyBorder="1" applyAlignment="1">
      <alignment/>
    </xf>
    <xf numFmtId="0" fontId="16" fillId="2" borderId="6" xfId="0" applyFont="1" applyFill="1" applyBorder="1" applyAlignment="1">
      <alignment/>
    </xf>
    <xf numFmtId="170" fontId="16" fillId="2" borderId="7" xfId="0" applyNumberFormat="1" applyFont="1" applyFill="1" applyBorder="1" applyAlignment="1">
      <alignment/>
    </xf>
    <xf numFmtId="168" fontId="18" fillId="2" borderId="8" xfId="0" applyNumberFormat="1" applyFont="1" applyFill="1" applyBorder="1" applyAlignment="1">
      <alignment/>
    </xf>
    <xf numFmtId="0" fontId="18" fillId="2" borderId="6" xfId="0" applyFont="1" applyFill="1" applyBorder="1" applyAlignment="1">
      <alignment/>
    </xf>
    <xf numFmtId="169" fontId="9" fillId="2" borderId="9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8" fillId="2" borderId="12" xfId="0" applyFont="1" applyFill="1" applyBorder="1" applyAlignment="1">
      <alignment horizontal="center" vertical="justify" wrapText="1"/>
    </xf>
    <xf numFmtId="169" fontId="9" fillId="0" borderId="1" xfId="0" applyNumberFormat="1" applyFont="1" applyBorder="1" applyAlignment="1">
      <alignment horizontal="right"/>
    </xf>
    <xf numFmtId="169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11" fillId="0" borderId="2" xfId="0" applyNumberFormat="1" applyFont="1" applyBorder="1" applyAlignment="1">
      <alignment/>
    </xf>
    <xf numFmtId="169" fontId="9" fillId="0" borderId="3" xfId="0" applyNumberFormat="1" applyFont="1" applyBorder="1" applyAlignment="1">
      <alignment horizontal="right"/>
    </xf>
    <xf numFmtId="169" fontId="0" fillId="0" borderId="8" xfId="0" applyNumberForma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68" fontId="0" fillId="0" borderId="8" xfId="0" applyNumberFormat="1" applyBorder="1" applyAlignment="1">
      <alignment horizontal="right"/>
    </xf>
    <xf numFmtId="168" fontId="11" fillId="0" borderId="6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69" fontId="11" fillId="0" borderId="8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68" fontId="0" fillId="3" borderId="13" xfId="0" applyNumberFormat="1" applyFill="1" applyBorder="1" applyAlignment="1">
      <alignment/>
    </xf>
    <xf numFmtId="168" fontId="0" fillId="3" borderId="14" xfId="0" applyNumberFormat="1" applyFill="1" applyBorder="1" applyAlignment="1">
      <alignment/>
    </xf>
    <xf numFmtId="169" fontId="0" fillId="3" borderId="13" xfId="0" applyNumberFormat="1" applyFill="1" applyBorder="1" applyAlignment="1">
      <alignment/>
    </xf>
    <xf numFmtId="169" fontId="0" fillId="3" borderId="14" xfId="0" applyNumberForma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2" fontId="17" fillId="2" borderId="7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169" fontId="17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0" fontId="19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6" xfId="0" applyNumberFormat="1" applyBorder="1" applyAlignment="1">
      <alignment/>
    </xf>
    <xf numFmtId="169" fontId="17" fillId="3" borderId="0" xfId="0" applyNumberFormat="1" applyFont="1" applyFill="1" applyBorder="1" applyAlignment="1">
      <alignment/>
    </xf>
    <xf numFmtId="169" fontId="0" fillId="3" borderId="0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0" fontId="15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2" fontId="15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Thermistor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0"/>
            <c:dispRSqr val="0"/>
          </c:trendline>
          <c:cat>
            <c:numRef>
              <c:f>Thermistor!$C$4:$C$20</c:f>
              <c:numCache>
                <c:ptCount val="17"/>
                <c:pt idx="0">
                  <c:v>3.4</c:v>
                </c:pt>
                <c:pt idx="1">
                  <c:v>3.2</c:v>
                </c:pt>
                <c:pt idx="2">
                  <c:v>3</c:v>
                </c:pt>
                <c:pt idx="3">
                  <c:v>2.8</c:v>
                </c:pt>
                <c:pt idx="4">
                  <c:v>2.6</c:v>
                </c:pt>
                <c:pt idx="5">
                  <c:v>2.4</c:v>
                </c:pt>
                <c:pt idx="6">
                  <c:v>2.2</c:v>
                </c:pt>
                <c:pt idx="7">
                  <c:v>2</c:v>
                </c:pt>
                <c:pt idx="8">
                  <c:v>1.8</c:v>
                </c:pt>
                <c:pt idx="9">
                  <c:v>1.6</c:v>
                </c:pt>
                <c:pt idx="10">
                  <c:v>1.4</c:v>
                </c:pt>
                <c:pt idx="11">
                  <c:v>1.2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0.4</c:v>
                </c:pt>
                <c:pt idx="16">
                  <c:v>0.2</c:v>
                </c:pt>
              </c:numCache>
            </c:numRef>
          </c:cat>
          <c:val>
            <c:numRef>
              <c:f>Thermistor!$B$4:$B$20</c:f>
              <c:numCache>
                <c:ptCount val="17"/>
                <c:pt idx="0">
                  <c:v>16</c:v>
                </c:pt>
                <c:pt idx="7">
                  <c:v>50</c:v>
                </c:pt>
                <c:pt idx="8">
                  <c:v>60</c:v>
                </c:pt>
                <c:pt idx="13">
                  <c:v>95</c:v>
                </c:pt>
                <c:pt idx="15">
                  <c:v>130</c:v>
                </c:pt>
              </c:numCache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190500</xdr:rowOff>
    </xdr:from>
    <xdr:to>
      <xdr:col>11</xdr:col>
      <xdr:colOff>695325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2876550" y="381000"/>
        <a:ext cx="59436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8</xdr:row>
      <xdr:rowOff>9525</xdr:rowOff>
    </xdr:from>
    <xdr:to>
      <xdr:col>11</xdr:col>
      <xdr:colOff>609600</xdr:colOff>
      <xdr:row>19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286000"/>
          <a:ext cx="2371725" cy="2200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7</xdr:col>
      <xdr:colOff>771525</xdr:colOff>
      <xdr:row>22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66700"/>
          <a:ext cx="5743575" cy="489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36</xdr:row>
      <xdr:rowOff>114300</xdr:rowOff>
    </xdr:from>
    <xdr:to>
      <xdr:col>13</xdr:col>
      <xdr:colOff>209550</xdr:colOff>
      <xdr:row>38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8343900"/>
          <a:ext cx="1304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40</xdr:row>
      <xdr:rowOff>114300</xdr:rowOff>
    </xdr:from>
    <xdr:to>
      <xdr:col>13</xdr:col>
      <xdr:colOff>209550</xdr:colOff>
      <xdr:row>42</xdr:row>
      <xdr:rowOff>161925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9134475"/>
          <a:ext cx="1304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25</xdr:row>
      <xdr:rowOff>9525</xdr:rowOff>
    </xdr:from>
    <xdr:to>
      <xdr:col>17</xdr:col>
      <xdr:colOff>733425</xdr:colOff>
      <xdr:row>27</xdr:row>
      <xdr:rowOff>114300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572125"/>
          <a:ext cx="4219575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9525</xdr:colOff>
      <xdr:row>30</xdr:row>
      <xdr:rowOff>19050</xdr:rowOff>
    </xdr:from>
    <xdr:to>
      <xdr:col>14</xdr:col>
      <xdr:colOff>219075</xdr:colOff>
      <xdr:row>34</xdr:row>
      <xdr:rowOff>133350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7058025"/>
          <a:ext cx="18573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workbookViewId="0" topLeftCell="A1">
      <selection activeCell="A27" sqref="A27"/>
    </sheetView>
  </sheetViews>
  <sheetFormatPr defaultColWidth="8.88671875" defaultRowHeight="15"/>
  <cols>
    <col min="3" max="3" width="10.6640625" style="0" bestFit="1" customWidth="1"/>
    <col min="4" max="4" width="8.3359375" style="0" customWidth="1"/>
    <col min="5" max="5" width="7.10546875" style="0" customWidth="1"/>
    <col min="6" max="6" width="10.21484375" style="0" customWidth="1"/>
    <col min="7" max="7" width="10.88671875" style="0" bestFit="1" customWidth="1"/>
    <col min="8" max="8" width="8.3359375" style="0" customWidth="1"/>
    <col min="9" max="9" width="6.4453125" style="0" customWidth="1"/>
    <col min="10" max="10" width="6.10546875" style="0" bestFit="1" customWidth="1"/>
    <col min="12" max="12" width="8.77734375" style="0" customWidth="1"/>
  </cols>
  <sheetData>
    <row r="2" ht="15.75" thickBot="1"/>
    <row r="3" spans="2:3" ht="32.25" thickBot="1">
      <c r="B3" s="16" t="s">
        <v>21</v>
      </c>
      <c r="C3" s="25" t="s">
        <v>43</v>
      </c>
    </row>
    <row r="4" spans="2:3" ht="15">
      <c r="B4" s="21">
        <v>16</v>
      </c>
      <c r="C4" s="22">
        <v>3.4</v>
      </c>
    </row>
    <row r="5" spans="2:3" ht="15">
      <c r="B5" s="21"/>
      <c r="C5" s="22">
        <v>3.2</v>
      </c>
    </row>
    <row r="6" spans="2:3" ht="15">
      <c r="B6" s="21"/>
      <c r="C6" s="22">
        <v>3</v>
      </c>
    </row>
    <row r="7" spans="2:3" ht="15">
      <c r="B7" s="21"/>
      <c r="C7" s="22">
        <v>2.8</v>
      </c>
    </row>
    <row r="8" spans="2:3" ht="15">
      <c r="B8" s="21"/>
      <c r="C8" s="22">
        <v>2.6</v>
      </c>
    </row>
    <row r="9" spans="2:3" ht="15">
      <c r="B9" s="21"/>
      <c r="C9" s="22">
        <v>2.4</v>
      </c>
    </row>
    <row r="10" spans="2:3" ht="15">
      <c r="B10" s="21"/>
      <c r="C10" s="22">
        <v>2.2</v>
      </c>
    </row>
    <row r="11" spans="2:3" ht="15">
      <c r="B11" s="21">
        <v>50</v>
      </c>
      <c r="C11" s="22">
        <v>2</v>
      </c>
    </row>
    <row r="12" spans="2:3" ht="15">
      <c r="B12" s="21">
        <v>60</v>
      </c>
      <c r="C12" s="22">
        <v>1.8</v>
      </c>
    </row>
    <row r="13" spans="2:3" ht="15">
      <c r="B13" s="21"/>
      <c r="C13" s="22">
        <v>1.6</v>
      </c>
    </row>
    <row r="14" spans="2:3" ht="15">
      <c r="B14" s="21"/>
      <c r="C14" s="22">
        <v>1.4</v>
      </c>
    </row>
    <row r="15" spans="2:3" ht="15">
      <c r="B15" s="21"/>
      <c r="C15" s="22">
        <v>1.2</v>
      </c>
    </row>
    <row r="16" spans="2:3" ht="15">
      <c r="B16" s="21"/>
      <c r="C16" s="22">
        <v>1</v>
      </c>
    </row>
    <row r="17" spans="2:3" ht="15">
      <c r="B17" s="21">
        <v>95</v>
      </c>
      <c r="C17" s="22">
        <v>0.8</v>
      </c>
    </row>
    <row r="18" spans="2:3" ht="15">
      <c r="B18" s="21"/>
      <c r="C18" s="22">
        <v>0.6</v>
      </c>
    </row>
    <row r="19" spans="2:3" ht="15">
      <c r="B19" s="21">
        <v>130</v>
      </c>
      <c r="C19" s="22">
        <v>0.4</v>
      </c>
    </row>
    <row r="20" spans="2:3" ht="15">
      <c r="B20" s="21"/>
      <c r="C20" s="22">
        <v>0.2</v>
      </c>
    </row>
    <row r="21" spans="2:3" ht="15.75" thickBot="1">
      <c r="B21" s="23"/>
      <c r="C21" s="24"/>
    </row>
    <row r="26" ht="20.25">
      <c r="A26" s="88" t="s">
        <v>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3"/>
  <sheetViews>
    <sheetView workbookViewId="0" topLeftCell="A1">
      <selection activeCell="I5" sqref="I5"/>
    </sheetView>
  </sheetViews>
  <sheetFormatPr defaultColWidth="8.88671875" defaultRowHeight="15"/>
  <cols>
    <col min="3" max="3" width="10.6640625" style="0" bestFit="1" customWidth="1"/>
    <col min="4" max="4" width="8.3359375" style="0" customWidth="1"/>
    <col min="5" max="5" width="7.10546875" style="0" customWidth="1"/>
    <col min="6" max="6" width="10.21484375" style="0" customWidth="1"/>
    <col min="7" max="7" width="10.88671875" style="0" bestFit="1" customWidth="1"/>
    <col min="8" max="8" width="3.6640625" style="0" customWidth="1"/>
    <col min="9" max="9" width="8.3359375" style="0" customWidth="1"/>
    <col min="10" max="10" width="6.4453125" style="0" customWidth="1"/>
    <col min="11" max="11" width="6.10546875" style="0" bestFit="1" customWidth="1"/>
    <col min="13" max="13" width="8.77734375" style="0" customWidth="1"/>
  </cols>
  <sheetData>
    <row r="2" ht="15.75" thickBot="1"/>
    <row r="3" spans="2:4" ht="18">
      <c r="B3" s="77" t="s">
        <v>22</v>
      </c>
      <c r="C3" s="78">
        <v>12</v>
      </c>
      <c r="D3" s="79" t="s">
        <v>3</v>
      </c>
    </row>
    <row r="4" spans="2:9" ht="21" thickBot="1">
      <c r="B4" s="80" t="s">
        <v>23</v>
      </c>
      <c r="C4" s="81">
        <v>1</v>
      </c>
      <c r="D4" s="82" t="s">
        <v>20</v>
      </c>
      <c r="I4" s="88" t="s">
        <v>45</v>
      </c>
    </row>
    <row r="5" ht="15.75" thickBot="1"/>
    <row r="6" spans="2:15" ht="63" customHeight="1" thickBot="1">
      <c r="B6" s="16" t="s">
        <v>21</v>
      </c>
      <c r="C6" s="17" t="s">
        <v>25</v>
      </c>
      <c r="D6" s="17" t="s">
        <v>29</v>
      </c>
      <c r="E6" s="17" t="s">
        <v>24</v>
      </c>
      <c r="F6" s="40" t="s">
        <v>28</v>
      </c>
      <c r="G6" s="20" t="s">
        <v>26</v>
      </c>
      <c r="H6" s="19"/>
      <c r="I6" s="83" t="s">
        <v>27</v>
      </c>
      <c r="J6" s="84"/>
      <c r="K6" s="84"/>
      <c r="L6" s="84"/>
      <c r="M6" s="84"/>
      <c r="N6" s="84"/>
      <c r="O6" s="84"/>
    </row>
    <row r="7" spans="2:10" ht="15.75">
      <c r="B7" s="21">
        <v>16</v>
      </c>
      <c r="C7" s="14">
        <v>3.4</v>
      </c>
      <c r="D7" s="15">
        <f aca="true" t="shared" si="0" ref="D7:D23">C7+$C$4</f>
        <v>4.4</v>
      </c>
      <c r="E7" s="53">
        <f aca="true" t="shared" si="1" ref="E7:E23">$C$3/D7</f>
        <v>2.727272727272727</v>
      </c>
      <c r="F7" s="58">
        <f aca="true" t="shared" si="2" ref="F7:F23">E7*$C$4</f>
        <v>2.727272727272727</v>
      </c>
      <c r="G7" s="54">
        <f>E7*E7*C7</f>
        <v>25.289256198347104</v>
      </c>
      <c r="H7" s="18"/>
      <c r="I7" s="18"/>
      <c r="J7" s="13"/>
    </row>
    <row r="8" spans="2:10" ht="15" customHeight="1">
      <c r="B8" s="21"/>
      <c r="C8" s="14">
        <v>3.2</v>
      </c>
      <c r="D8" s="15">
        <f t="shared" si="0"/>
        <v>4.2</v>
      </c>
      <c r="E8" s="53">
        <f t="shared" si="1"/>
        <v>2.857142857142857</v>
      </c>
      <c r="F8" s="58">
        <f t="shared" si="2"/>
        <v>2.857142857142857</v>
      </c>
      <c r="G8" s="54">
        <f aca="true" t="shared" si="3" ref="G8:G23">E8*E8*C8</f>
        <v>26.122448979591837</v>
      </c>
      <c r="H8" s="15"/>
      <c r="I8" s="15"/>
      <c r="J8" s="13"/>
    </row>
    <row r="9" spans="2:10" ht="15">
      <c r="B9" s="21"/>
      <c r="C9" s="14">
        <v>3</v>
      </c>
      <c r="D9" s="15">
        <f t="shared" si="0"/>
        <v>4</v>
      </c>
      <c r="E9" s="53">
        <f t="shared" si="1"/>
        <v>3</v>
      </c>
      <c r="F9" s="58">
        <f t="shared" si="2"/>
        <v>3</v>
      </c>
      <c r="G9" s="54">
        <f t="shared" si="3"/>
        <v>27</v>
      </c>
      <c r="J9" s="13"/>
    </row>
    <row r="10" spans="2:10" ht="15">
      <c r="B10" s="21"/>
      <c r="C10" s="14">
        <v>2.8</v>
      </c>
      <c r="D10" s="15">
        <f t="shared" si="0"/>
        <v>3.8</v>
      </c>
      <c r="E10" s="53">
        <f t="shared" si="1"/>
        <v>3.1578947368421053</v>
      </c>
      <c r="F10" s="58">
        <f t="shared" si="2"/>
        <v>3.1578947368421053</v>
      </c>
      <c r="G10" s="54">
        <f t="shared" si="3"/>
        <v>27.922437673130194</v>
      </c>
      <c r="J10" s="13"/>
    </row>
    <row r="11" spans="2:10" ht="15">
      <c r="B11" s="21"/>
      <c r="C11" s="14">
        <v>2.6</v>
      </c>
      <c r="D11" s="15">
        <f t="shared" si="0"/>
        <v>3.6</v>
      </c>
      <c r="E11" s="53">
        <f t="shared" si="1"/>
        <v>3.333333333333333</v>
      </c>
      <c r="F11" s="58">
        <f t="shared" si="2"/>
        <v>3.333333333333333</v>
      </c>
      <c r="G11" s="54">
        <f t="shared" si="3"/>
        <v>28.888888888888886</v>
      </c>
      <c r="H11" s="15"/>
      <c r="I11" s="15"/>
      <c r="J11" s="13"/>
    </row>
    <row r="12" spans="2:10" ht="15">
      <c r="B12" s="21"/>
      <c r="C12" s="14">
        <v>2.4</v>
      </c>
      <c r="D12" s="15">
        <f t="shared" si="0"/>
        <v>3.4</v>
      </c>
      <c r="E12" s="53">
        <f t="shared" si="1"/>
        <v>3.5294117647058822</v>
      </c>
      <c r="F12" s="58">
        <f t="shared" si="2"/>
        <v>3.5294117647058822</v>
      </c>
      <c r="G12" s="54">
        <f t="shared" si="3"/>
        <v>29.896193771626294</v>
      </c>
      <c r="H12" s="15"/>
      <c r="I12" s="15"/>
      <c r="J12" s="13"/>
    </row>
    <row r="13" spans="2:10" ht="15">
      <c r="B13" s="21"/>
      <c r="C13" s="14">
        <v>2.2</v>
      </c>
      <c r="D13" s="15">
        <f t="shared" si="0"/>
        <v>3.2</v>
      </c>
      <c r="E13" s="53">
        <f t="shared" si="1"/>
        <v>3.75</v>
      </c>
      <c r="F13" s="58">
        <f t="shared" si="2"/>
        <v>3.75</v>
      </c>
      <c r="G13" s="54">
        <f t="shared" si="3"/>
        <v>30.937500000000004</v>
      </c>
      <c r="H13" s="15"/>
      <c r="I13" s="15"/>
      <c r="J13" s="13"/>
    </row>
    <row r="14" spans="2:10" ht="15">
      <c r="B14" s="21">
        <v>50</v>
      </c>
      <c r="C14" s="14">
        <v>2</v>
      </c>
      <c r="D14" s="15">
        <f t="shared" si="0"/>
        <v>3</v>
      </c>
      <c r="E14" s="53">
        <f t="shared" si="1"/>
        <v>4</v>
      </c>
      <c r="F14" s="58">
        <f t="shared" si="2"/>
        <v>4</v>
      </c>
      <c r="G14" s="54">
        <f t="shared" si="3"/>
        <v>32</v>
      </c>
      <c r="H14" s="15"/>
      <c r="I14" s="15"/>
      <c r="J14" s="13"/>
    </row>
    <row r="15" spans="2:10" ht="15">
      <c r="B15" s="21">
        <v>60</v>
      </c>
      <c r="C15" s="14">
        <v>1.8</v>
      </c>
      <c r="D15" s="15">
        <f t="shared" si="0"/>
        <v>2.8</v>
      </c>
      <c r="E15" s="53">
        <f t="shared" si="1"/>
        <v>4.285714285714286</v>
      </c>
      <c r="F15" s="58">
        <f t="shared" si="2"/>
        <v>4.285714285714286</v>
      </c>
      <c r="G15" s="54">
        <f t="shared" si="3"/>
        <v>33.06122448979592</v>
      </c>
      <c r="H15" s="15"/>
      <c r="I15" s="15"/>
      <c r="J15" s="13"/>
    </row>
    <row r="16" spans="2:10" ht="15">
      <c r="B16" s="21"/>
      <c r="C16" s="14">
        <v>1.6</v>
      </c>
      <c r="D16" s="15">
        <f t="shared" si="0"/>
        <v>2.6</v>
      </c>
      <c r="E16" s="53">
        <f t="shared" si="1"/>
        <v>4.615384615384615</v>
      </c>
      <c r="F16" s="58">
        <f t="shared" si="2"/>
        <v>4.615384615384615</v>
      </c>
      <c r="G16" s="54">
        <f t="shared" si="3"/>
        <v>34.08284023668639</v>
      </c>
      <c r="H16" s="15"/>
      <c r="I16" s="15"/>
      <c r="J16" s="13"/>
    </row>
    <row r="17" spans="2:10" ht="15">
      <c r="B17" s="21"/>
      <c r="C17" s="14">
        <v>1.4</v>
      </c>
      <c r="D17" s="15">
        <f t="shared" si="0"/>
        <v>2.4</v>
      </c>
      <c r="E17" s="53">
        <f t="shared" si="1"/>
        <v>5</v>
      </c>
      <c r="F17" s="58">
        <f t="shared" si="2"/>
        <v>5</v>
      </c>
      <c r="G17" s="54">
        <f t="shared" si="3"/>
        <v>35</v>
      </c>
      <c r="H17" s="15"/>
      <c r="I17" s="15"/>
      <c r="J17" s="13"/>
    </row>
    <row r="18" spans="2:10" ht="15">
      <c r="B18" s="21"/>
      <c r="C18" s="14">
        <v>1.2</v>
      </c>
      <c r="D18" s="15">
        <f t="shared" si="0"/>
        <v>2.2</v>
      </c>
      <c r="E18" s="53">
        <f t="shared" si="1"/>
        <v>5.454545454545454</v>
      </c>
      <c r="F18" s="58">
        <f t="shared" si="2"/>
        <v>5.454545454545454</v>
      </c>
      <c r="G18" s="54">
        <f t="shared" si="3"/>
        <v>35.70247933884297</v>
      </c>
      <c r="H18" s="15"/>
      <c r="I18" s="15"/>
      <c r="J18" s="13"/>
    </row>
    <row r="19" spans="2:10" ht="15">
      <c r="B19" s="21"/>
      <c r="C19" s="14">
        <v>1</v>
      </c>
      <c r="D19" s="15">
        <f t="shared" si="0"/>
        <v>2</v>
      </c>
      <c r="E19" s="53">
        <f t="shared" si="1"/>
        <v>6</v>
      </c>
      <c r="F19" s="58">
        <f t="shared" si="2"/>
        <v>6</v>
      </c>
      <c r="G19" s="54">
        <f t="shared" si="3"/>
        <v>36</v>
      </c>
      <c r="H19" s="15"/>
      <c r="I19" s="15"/>
      <c r="J19" s="13"/>
    </row>
    <row r="20" spans="2:10" ht="15">
      <c r="B20" s="21">
        <v>95</v>
      </c>
      <c r="C20" s="14">
        <v>0.8</v>
      </c>
      <c r="D20" s="15">
        <f t="shared" si="0"/>
        <v>1.8</v>
      </c>
      <c r="E20" s="53">
        <f t="shared" si="1"/>
        <v>6.666666666666666</v>
      </c>
      <c r="F20" s="58">
        <f t="shared" si="2"/>
        <v>6.666666666666666</v>
      </c>
      <c r="G20" s="54">
        <f t="shared" si="3"/>
        <v>35.55555555555555</v>
      </c>
      <c r="H20" s="15"/>
      <c r="I20" s="15"/>
      <c r="J20" s="13"/>
    </row>
    <row r="21" spans="2:10" ht="15">
      <c r="B21" s="21"/>
      <c r="C21" s="14">
        <v>0.6</v>
      </c>
      <c r="D21" s="15">
        <f t="shared" si="0"/>
        <v>1.6</v>
      </c>
      <c r="E21" s="53">
        <f t="shared" si="1"/>
        <v>7.5</v>
      </c>
      <c r="F21" s="58">
        <f t="shared" si="2"/>
        <v>7.5</v>
      </c>
      <c r="G21" s="54">
        <f t="shared" si="3"/>
        <v>33.75</v>
      </c>
      <c r="H21" s="15"/>
      <c r="I21" s="15"/>
      <c r="J21" s="13"/>
    </row>
    <row r="22" spans="2:10" ht="15">
      <c r="B22" s="21">
        <v>130</v>
      </c>
      <c r="C22" s="14">
        <v>0.4</v>
      </c>
      <c r="D22" s="15">
        <f t="shared" si="0"/>
        <v>1.4</v>
      </c>
      <c r="E22" s="53">
        <f t="shared" si="1"/>
        <v>8.571428571428571</v>
      </c>
      <c r="F22" s="58">
        <f t="shared" si="2"/>
        <v>8.571428571428571</v>
      </c>
      <c r="G22" s="54">
        <f t="shared" si="3"/>
        <v>29.387755102040813</v>
      </c>
      <c r="H22" s="15"/>
      <c r="I22" s="15"/>
      <c r="J22" s="13"/>
    </row>
    <row r="23" spans="2:10" ht="15.75" thickBot="1">
      <c r="B23" s="23"/>
      <c r="C23" s="55">
        <v>0.2</v>
      </c>
      <c r="D23" s="50">
        <f t="shared" si="0"/>
        <v>1.2</v>
      </c>
      <c r="E23" s="56">
        <f t="shared" si="1"/>
        <v>10</v>
      </c>
      <c r="F23" s="59">
        <f t="shared" si="2"/>
        <v>10</v>
      </c>
      <c r="G23" s="57">
        <f t="shared" si="3"/>
        <v>20</v>
      </c>
      <c r="H23" s="15"/>
      <c r="I23" s="15"/>
      <c r="J23" s="13"/>
    </row>
    <row r="32" ht="23.25" customHeight="1"/>
    <row r="33" ht="15" customHeight="1"/>
  </sheetData>
  <mergeCells count="1">
    <mergeCell ref="I6:O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2"/>
  <sheetViews>
    <sheetView workbookViewId="0" topLeftCell="A1">
      <selection activeCell="K9" sqref="K9"/>
    </sheetView>
  </sheetViews>
  <sheetFormatPr defaultColWidth="8.88671875" defaultRowHeight="15"/>
  <cols>
    <col min="1" max="1" width="3.3359375" style="0" customWidth="1"/>
    <col min="2" max="6" width="9.77734375" style="0" customWidth="1"/>
    <col min="7" max="8" width="9.10546875" style="0" customWidth="1"/>
    <col min="9" max="9" width="7.10546875" style="0" customWidth="1"/>
    <col min="10" max="10" width="10.88671875" style="0" customWidth="1"/>
    <col min="13" max="13" width="3.99609375" style="0" customWidth="1"/>
    <col min="14" max="16" width="6.3359375" style="0" customWidth="1"/>
    <col min="19" max="19" width="8.99609375" style="0" bestFit="1" customWidth="1"/>
    <col min="20" max="20" width="16.88671875" style="0" customWidth="1"/>
    <col min="21" max="21" width="23.10546875" style="0" customWidth="1"/>
    <col min="22" max="22" width="10.77734375" style="0" customWidth="1"/>
  </cols>
  <sheetData>
    <row r="2" spans="10:13" ht="18">
      <c r="J2" s="10" t="s">
        <v>17</v>
      </c>
      <c r="K2" s="11"/>
      <c r="L2" s="11"/>
      <c r="M2" s="11"/>
    </row>
    <row r="3" ht="15.75" thickBot="1"/>
    <row r="4" spans="10:12" ht="21" thickBot="1">
      <c r="J4" s="4" t="s">
        <v>4</v>
      </c>
      <c r="K4" s="8">
        <v>12</v>
      </c>
      <c r="L4" s="5" t="s">
        <v>3</v>
      </c>
    </row>
    <row r="5" spans="10:16" ht="21" thickBot="1">
      <c r="J5" s="1" t="s">
        <v>0</v>
      </c>
      <c r="K5" s="7">
        <v>15</v>
      </c>
      <c r="L5" s="2" t="s">
        <v>6</v>
      </c>
      <c r="N5" s="62" t="s">
        <v>18</v>
      </c>
      <c r="O5" s="63" t="s">
        <v>40</v>
      </c>
      <c r="P5" s="67" t="s">
        <v>41</v>
      </c>
    </row>
    <row r="6" spans="10:17" ht="20.25">
      <c r="J6" s="1" t="s">
        <v>1</v>
      </c>
      <c r="K6" s="7">
        <v>1</v>
      </c>
      <c r="L6" s="2" t="s">
        <v>6</v>
      </c>
      <c r="N6" s="68">
        <f>B28</f>
        <v>0.2</v>
      </c>
      <c r="O6" s="74">
        <f>I28</f>
        <v>1.2535617873681737</v>
      </c>
      <c r="P6" s="72">
        <f>H27+I27</f>
        <v>1.028953550062397</v>
      </c>
      <c r="Q6" s="71">
        <f>IF(P6&gt;$K$4,"← ERROR","")</f>
      </c>
    </row>
    <row r="7" spans="10:17" ht="20.25">
      <c r="J7" s="1" t="s">
        <v>30</v>
      </c>
      <c r="K7" s="7">
        <v>10</v>
      </c>
      <c r="L7" s="2" t="s">
        <v>6</v>
      </c>
      <c r="N7" s="69">
        <f>B37</f>
        <v>2</v>
      </c>
      <c r="O7" s="75">
        <f>I37</f>
        <v>4.942040138407933</v>
      </c>
      <c r="P7" s="72">
        <f>H37+I37</f>
        <v>6.4246521799303125</v>
      </c>
      <c r="Q7" s="71">
        <f>IF(P7&gt;$K$4,"← ERROR","")</f>
      </c>
    </row>
    <row r="8" spans="10:17" ht="21" thickBot="1">
      <c r="J8" s="1" t="s">
        <v>5</v>
      </c>
      <c r="K8" s="7">
        <v>3</v>
      </c>
      <c r="L8" s="2" t="s">
        <v>6</v>
      </c>
      <c r="N8" s="70">
        <f>B45</f>
        <v>3.6</v>
      </c>
      <c r="O8" s="76">
        <f>I45</f>
        <v>7.642918722232395</v>
      </c>
      <c r="P8" s="73">
        <f>H45+I45</f>
        <v>9.935794338902113</v>
      </c>
      <c r="Q8" s="71">
        <f>IF(P8&gt;$K$4,"← ERROR","")</f>
      </c>
    </row>
    <row r="9" spans="10:12" ht="20.25">
      <c r="J9" s="1" t="s">
        <v>7</v>
      </c>
      <c r="K9" s="7">
        <v>240</v>
      </c>
      <c r="L9" s="2"/>
    </row>
    <row r="10" spans="10:12" ht="21" thickBot="1">
      <c r="J10" s="3" t="s">
        <v>2</v>
      </c>
      <c r="K10" s="9">
        <v>0.51224</v>
      </c>
      <c r="L10" s="6" t="s">
        <v>3</v>
      </c>
    </row>
    <row r="11" ht="15.75" thickBot="1">
      <c r="K11" s="12"/>
    </row>
    <row r="12" spans="10:12" ht="17.25" customHeight="1" thickBot="1">
      <c r="J12" s="85" t="s">
        <v>39</v>
      </c>
      <c r="K12" s="86"/>
      <c r="L12" s="87"/>
    </row>
    <row r="13" spans="10:12" ht="17.25" customHeight="1">
      <c r="J13" s="64" t="s">
        <v>0</v>
      </c>
      <c r="K13" s="65">
        <f>K5</f>
        <v>15</v>
      </c>
      <c r="L13" s="66" t="s">
        <v>10</v>
      </c>
    </row>
    <row r="14" spans="10:12" ht="17.25" customHeight="1">
      <c r="J14" s="29" t="s">
        <v>8</v>
      </c>
      <c r="K14" s="30">
        <f>K15*K13</f>
        <v>11.250309180754225</v>
      </c>
      <c r="L14" s="31" t="s">
        <v>3</v>
      </c>
    </row>
    <row r="15" spans="10:12" ht="17.25" customHeight="1" thickBot="1">
      <c r="J15" s="32" t="s">
        <v>9</v>
      </c>
      <c r="K15" s="33">
        <f>(K6*K4+K9*K8*K4-K10*K6)/(K5*K6+K9*K8*(K5+K6))</f>
        <v>0.7500206120502817</v>
      </c>
      <c r="L15" s="34" t="s">
        <v>11</v>
      </c>
    </row>
    <row r="16" spans="10:12" ht="17.25" customHeight="1">
      <c r="J16" s="64" t="s">
        <v>1</v>
      </c>
      <c r="K16" s="65">
        <f>K6</f>
        <v>1</v>
      </c>
      <c r="L16" s="66" t="s">
        <v>10</v>
      </c>
    </row>
    <row r="17" spans="10:12" ht="15.75">
      <c r="J17" s="29" t="s">
        <v>12</v>
      </c>
      <c r="K17" s="30">
        <f>K18*K16</f>
        <v>0.7496908192457745</v>
      </c>
      <c r="L17" s="31" t="s">
        <v>3</v>
      </c>
    </row>
    <row r="18" spans="10:12" ht="16.5" thickBot="1">
      <c r="J18" s="32" t="s">
        <v>13</v>
      </c>
      <c r="K18" s="33">
        <f>(K4-K15*K13)/K6</f>
        <v>0.7496908192457745</v>
      </c>
      <c r="L18" s="34" t="s">
        <v>11</v>
      </c>
    </row>
    <row r="19" spans="10:15" ht="15.75">
      <c r="J19" s="27" t="s">
        <v>14</v>
      </c>
      <c r="K19" s="35">
        <f>K15-K18</f>
        <v>0.0003297928045071785</v>
      </c>
      <c r="L19" s="28" t="s">
        <v>11</v>
      </c>
      <c r="N19" s="26"/>
      <c r="O19" s="26"/>
    </row>
    <row r="20" spans="10:15" ht="16.5" thickBot="1">
      <c r="J20" s="32"/>
      <c r="K20" s="36">
        <f>K19*1000</f>
        <v>0.3297928045071785</v>
      </c>
      <c r="L20" s="37" t="s">
        <v>19</v>
      </c>
      <c r="N20" s="26"/>
      <c r="O20" s="26"/>
    </row>
    <row r="21" spans="10:12" ht="15">
      <c r="J21" s="64" t="s">
        <v>5</v>
      </c>
      <c r="K21" s="65">
        <f>K8</f>
        <v>3</v>
      </c>
      <c r="L21" s="66" t="s">
        <v>10</v>
      </c>
    </row>
    <row r="22" spans="10:12" ht="15.75">
      <c r="J22" s="29" t="s">
        <v>15</v>
      </c>
      <c r="K22" s="30">
        <f>K23*K21</f>
        <v>0.23745081924516853</v>
      </c>
      <c r="L22" s="31" t="s">
        <v>3</v>
      </c>
    </row>
    <row r="23" spans="10:12" ht="16.5" thickBot="1">
      <c r="J23" s="32" t="s">
        <v>16</v>
      </c>
      <c r="K23" s="33">
        <f>K9*K19</f>
        <v>0.07915027308172284</v>
      </c>
      <c r="L23" s="34" t="s">
        <v>11</v>
      </c>
    </row>
    <row r="25" ht="15.75" thickBot="1"/>
    <row r="26" spans="2:10" s="39" customFormat="1" ht="54.75" customHeight="1" thickBot="1">
      <c r="B26" s="38" t="s">
        <v>32</v>
      </c>
      <c r="C26" s="17" t="s">
        <v>31</v>
      </c>
      <c r="D26" s="17" t="s">
        <v>33</v>
      </c>
      <c r="E26" s="17" t="s">
        <v>34</v>
      </c>
      <c r="F26" s="17" t="s">
        <v>37</v>
      </c>
      <c r="G26" s="17" t="s">
        <v>35</v>
      </c>
      <c r="H26" s="17" t="s">
        <v>36</v>
      </c>
      <c r="I26" s="40" t="s">
        <v>38</v>
      </c>
      <c r="J26" s="20" t="s">
        <v>26</v>
      </c>
    </row>
    <row r="27" spans="2:11" ht="15.75">
      <c r="B27" s="41">
        <v>0</v>
      </c>
      <c r="C27" s="42">
        <f aca="true" t="shared" si="0" ref="C27:C47">B27+$K$6</f>
        <v>1</v>
      </c>
      <c r="D27" s="43">
        <f aca="true" t="shared" si="1" ref="D27:D47">($K$4*(C27+$K$8*$K$9)-C27*$K$10)/($K$5*C27+$K$8*$K$9*($K$5+C27))</f>
        <v>0.7500206120502817</v>
      </c>
      <c r="E27" s="13">
        <f aca="true" t="shared" si="2" ref="E27:E47">($K$4-D27*$K$5)/C27</f>
        <v>0.7496908192457745</v>
      </c>
      <c r="F27" s="15">
        <f>1000*(D27-E27)</f>
        <v>0.3297928045071785</v>
      </c>
      <c r="G27" s="44">
        <f aca="true" t="shared" si="3" ref="G27:G47">(1/1000)*F27*$K$9</f>
        <v>0.07915027308172284</v>
      </c>
      <c r="H27" s="13">
        <f aca="true" t="shared" si="4" ref="H27:H47">G27*$K$8</f>
        <v>0.23745081924516853</v>
      </c>
      <c r="I27" s="60">
        <f aca="true" t="shared" si="5" ref="I27:I47">H27*$K$7/$K$8</f>
        <v>0.7915027308172284</v>
      </c>
      <c r="J27" s="45">
        <f>E27*E27*B27</f>
        <v>0</v>
      </c>
      <c r="K27" s="71">
        <f>IF(H27+I27&gt;$K$4,"← ERROR","")</f>
      </c>
    </row>
    <row r="28" spans="2:11" ht="15.75">
      <c r="B28" s="41">
        <v>0.2</v>
      </c>
      <c r="C28" s="42">
        <f t="shared" si="0"/>
        <v>1.2</v>
      </c>
      <c r="D28" s="43">
        <f t="shared" si="1"/>
        <v>0.7407794309193633</v>
      </c>
      <c r="E28" s="13">
        <f t="shared" si="2"/>
        <v>0.7402571135079599</v>
      </c>
      <c r="F28" s="15">
        <f aca="true" t="shared" si="6" ref="F28:F47">1000*(D28-E28)</f>
        <v>0.5223174114034057</v>
      </c>
      <c r="G28" s="44">
        <f t="shared" si="3"/>
        <v>0.12535617873681737</v>
      </c>
      <c r="H28" s="13">
        <f t="shared" si="4"/>
        <v>0.3760685362104521</v>
      </c>
      <c r="I28" s="60">
        <f t="shared" si="5"/>
        <v>1.2535617873681737</v>
      </c>
      <c r="J28" s="45">
        <f aca="true" t="shared" si="7" ref="J28:J47">E28*E28*B28</f>
        <v>0.10959611881982732</v>
      </c>
      <c r="K28" s="71">
        <f aca="true" t="shared" si="8" ref="K28:K47">IF(H28+I28&gt;$K$4,"← ERROR","")</f>
      </c>
    </row>
    <row r="29" spans="2:11" ht="15">
      <c r="B29" s="41">
        <v>0.4</v>
      </c>
      <c r="C29" s="42">
        <f t="shared" si="0"/>
        <v>1.4</v>
      </c>
      <c r="D29" s="43">
        <f t="shared" si="1"/>
        <v>0.7317679316932962</v>
      </c>
      <c r="E29" s="13">
        <f t="shared" si="2"/>
        <v>0.7310578747146833</v>
      </c>
      <c r="F29" s="15">
        <f t="shared" si="6"/>
        <v>0.7100569786129274</v>
      </c>
      <c r="G29" s="44">
        <f t="shared" si="3"/>
        <v>0.17041367486710257</v>
      </c>
      <c r="H29" s="13">
        <f t="shared" si="4"/>
        <v>0.5112410246013077</v>
      </c>
      <c r="I29" s="60">
        <f t="shared" si="5"/>
        <v>1.7041367486710257</v>
      </c>
      <c r="J29" s="45">
        <f t="shared" si="7"/>
        <v>0.21377824647293986</v>
      </c>
      <c r="K29" s="71">
        <f t="shared" si="8"/>
      </c>
    </row>
    <row r="30" spans="2:11" ht="15">
      <c r="B30" s="41">
        <v>0.6</v>
      </c>
      <c r="C30" s="42">
        <f t="shared" si="0"/>
        <v>1.6</v>
      </c>
      <c r="D30" s="43">
        <f t="shared" si="1"/>
        <v>0.7229776566466265</v>
      </c>
      <c r="E30" s="13">
        <f t="shared" si="2"/>
        <v>0.7220844689378769</v>
      </c>
      <c r="F30" s="15">
        <f t="shared" si="6"/>
        <v>0.8931877087495765</v>
      </c>
      <c r="G30" s="44">
        <f t="shared" si="3"/>
        <v>0.21436505009989837</v>
      </c>
      <c r="H30" s="13">
        <f t="shared" si="4"/>
        <v>0.6430951502996951</v>
      </c>
      <c r="I30" s="60">
        <f t="shared" si="5"/>
        <v>2.1436505009989837</v>
      </c>
      <c r="J30" s="45">
        <f t="shared" si="7"/>
        <v>0.3128435881687774</v>
      </c>
      <c r="K30" s="71">
        <f t="shared" si="8"/>
      </c>
    </row>
    <row r="31" spans="2:11" ht="15.75">
      <c r="B31" s="41">
        <v>0.8</v>
      </c>
      <c r="C31" s="42">
        <f t="shared" si="0"/>
        <v>1.8</v>
      </c>
      <c r="D31" s="43">
        <f t="shared" si="1"/>
        <v>0.7144005582776539</v>
      </c>
      <c r="E31" s="13">
        <f t="shared" si="2"/>
        <v>0.713328681019551</v>
      </c>
      <c r="F31" s="15">
        <f t="shared" si="6"/>
        <v>1.0718772581028713</v>
      </c>
      <c r="G31" s="44">
        <f t="shared" si="3"/>
        <v>0.2572505419446891</v>
      </c>
      <c r="H31" s="13">
        <f t="shared" si="4"/>
        <v>0.7717516258340673</v>
      </c>
      <c r="I31" s="60">
        <f t="shared" si="5"/>
        <v>2.572505419446891</v>
      </c>
      <c r="J31" s="45">
        <f t="shared" si="7"/>
        <v>0.40707024573207395</v>
      </c>
      <c r="K31" s="71">
        <f t="shared" si="8"/>
      </c>
    </row>
    <row r="32" spans="2:11" ht="15.75">
      <c r="B32" s="41">
        <v>1</v>
      </c>
      <c r="C32" s="42">
        <f t="shared" si="0"/>
        <v>2</v>
      </c>
      <c r="D32" s="43">
        <f t="shared" si="1"/>
        <v>0.7060289747351263</v>
      </c>
      <c r="E32" s="13">
        <f t="shared" si="2"/>
        <v>0.704782689486553</v>
      </c>
      <c r="F32" s="15">
        <f t="shared" si="6"/>
        <v>1.2462852485732867</v>
      </c>
      <c r="G32" s="44">
        <f t="shared" si="3"/>
        <v>0.2991084596575888</v>
      </c>
      <c r="H32" s="13">
        <f t="shared" si="4"/>
        <v>0.8973253789727664</v>
      </c>
      <c r="I32" s="60">
        <f t="shared" si="5"/>
        <v>2.991084596575888</v>
      </c>
      <c r="J32" s="45">
        <f t="shared" si="7"/>
        <v>0.49671863939989896</v>
      </c>
      <c r="K32" s="71">
        <f t="shared" si="8"/>
      </c>
    </row>
    <row r="33" spans="2:11" ht="15.75">
      <c r="B33" s="41">
        <v>1.2</v>
      </c>
      <c r="C33" s="42">
        <f t="shared" si="0"/>
        <v>2.2</v>
      </c>
      <c r="D33" s="43">
        <f t="shared" si="1"/>
        <v>0.6978556069904165</v>
      </c>
      <c r="E33" s="13">
        <f t="shared" si="2"/>
        <v>0.69643904324716</v>
      </c>
      <c r="F33" s="15">
        <f t="shared" si="6"/>
        <v>1.4165637432564937</v>
      </c>
      <c r="G33" s="44">
        <f t="shared" si="3"/>
        <v>0.3399752983815585</v>
      </c>
      <c r="H33" s="13">
        <f t="shared" si="4"/>
        <v>1.0199258951446755</v>
      </c>
      <c r="I33" s="60">
        <f t="shared" si="5"/>
        <v>3.399752983815585</v>
      </c>
      <c r="J33" s="45">
        <f t="shared" si="7"/>
        <v>0.5820328091508236</v>
      </c>
      <c r="K33" s="71">
        <f t="shared" si="8"/>
      </c>
    </row>
    <row r="34" spans="2:11" ht="15.75">
      <c r="B34" s="41">
        <v>1.4</v>
      </c>
      <c r="C34" s="42">
        <f t="shared" si="0"/>
        <v>2.4</v>
      </c>
      <c r="D34" s="43">
        <f t="shared" si="1"/>
        <v>0.6898734976122255</v>
      </c>
      <c r="E34" s="13">
        <f t="shared" si="2"/>
        <v>0.6882906399235907</v>
      </c>
      <c r="F34" s="15">
        <f t="shared" si="6"/>
        <v>1.5828576886347534</v>
      </c>
      <c r="G34" s="44">
        <f t="shared" si="3"/>
        <v>0.3798858452723408</v>
      </c>
      <c r="H34" s="13">
        <f t="shared" si="4"/>
        <v>1.1396575358170224</v>
      </c>
      <c r="I34" s="60">
        <f t="shared" si="5"/>
        <v>3.798858452723408</v>
      </c>
      <c r="J34" s="45">
        <f t="shared" si="7"/>
        <v>0.6632416070089965</v>
      </c>
      <c r="K34" s="71">
        <f t="shared" si="8"/>
      </c>
    </row>
    <row r="35" spans="2:11" ht="15.75">
      <c r="B35" s="41">
        <v>1.6</v>
      </c>
      <c r="C35" s="42">
        <f t="shared" si="0"/>
        <v>2.6</v>
      </c>
      <c r="D35" s="43">
        <f t="shared" si="1"/>
        <v>0.6820760110140822</v>
      </c>
      <c r="E35" s="13">
        <f t="shared" si="2"/>
        <v>0.6803307056879873</v>
      </c>
      <c r="F35" s="15">
        <f t="shared" si="6"/>
        <v>1.7453053260949591</v>
      </c>
      <c r="G35" s="44">
        <f t="shared" si="3"/>
        <v>0.4188732782627902</v>
      </c>
      <c r="H35" s="13">
        <f t="shared" si="4"/>
        <v>1.2566198347883706</v>
      </c>
      <c r="I35" s="60">
        <f t="shared" si="5"/>
        <v>4.188732782627902</v>
      </c>
      <c r="J35" s="45">
        <f t="shared" si="7"/>
        <v>0.7405597905630636</v>
      </c>
      <c r="K35" s="71">
        <f t="shared" si="8"/>
      </c>
    </row>
    <row r="36" spans="2:11" ht="15">
      <c r="B36" s="41">
        <v>1.8</v>
      </c>
      <c r="C36" s="42">
        <f t="shared" si="0"/>
        <v>2.8</v>
      </c>
      <c r="D36" s="43">
        <f t="shared" si="1"/>
        <v>0.6744568150567738</v>
      </c>
      <c r="E36" s="13">
        <f t="shared" si="2"/>
        <v>0.6725527764815689</v>
      </c>
      <c r="F36" s="15">
        <f t="shared" si="6"/>
        <v>1.904038575204936</v>
      </c>
      <c r="G36" s="44">
        <f t="shared" si="3"/>
        <v>0.45696925804918465</v>
      </c>
      <c r="H36" s="13">
        <f t="shared" si="4"/>
        <v>1.370907774147554</v>
      </c>
      <c r="I36" s="60">
        <f t="shared" si="5"/>
        <v>4.5696925804918465</v>
      </c>
      <c r="J36" s="45">
        <f t="shared" si="7"/>
        <v>0.8141890268755209</v>
      </c>
      <c r="K36" s="71">
        <f t="shared" si="8"/>
      </c>
    </row>
    <row r="37" spans="2:11" ht="15.75">
      <c r="B37" s="41">
        <v>2</v>
      </c>
      <c r="C37" s="42">
        <f t="shared" si="0"/>
        <v>3</v>
      </c>
      <c r="D37" s="43">
        <f t="shared" si="1"/>
        <v>0.6670098638985006</v>
      </c>
      <c r="E37" s="13">
        <f t="shared" si="2"/>
        <v>0.6649506805074973</v>
      </c>
      <c r="F37" s="15">
        <f t="shared" si="6"/>
        <v>2.0591833910033053</v>
      </c>
      <c r="G37" s="44">
        <f t="shared" si="3"/>
        <v>0.49420401384079327</v>
      </c>
      <c r="H37" s="13">
        <f t="shared" si="4"/>
        <v>1.4826120415223798</v>
      </c>
      <c r="I37" s="60">
        <f t="shared" si="5"/>
        <v>4.942040138407933</v>
      </c>
      <c r="J37" s="45">
        <f t="shared" si="7"/>
        <v>0.8843188150147675</v>
      </c>
      <c r="K37" s="71">
        <f t="shared" si="8"/>
      </c>
    </row>
    <row r="38" spans="2:11" ht="15.75">
      <c r="B38" s="41">
        <v>2.2</v>
      </c>
      <c r="C38" s="42">
        <f t="shared" si="0"/>
        <v>3.2</v>
      </c>
      <c r="D38" s="43">
        <f t="shared" si="1"/>
        <v>0.659729381995134</v>
      </c>
      <c r="E38" s="13">
        <f t="shared" si="2"/>
        <v>0.6575185218978097</v>
      </c>
      <c r="F38" s="15">
        <f t="shared" si="6"/>
        <v>2.2108600973242964</v>
      </c>
      <c r="G38" s="44">
        <f t="shared" si="3"/>
        <v>0.5306064233578311</v>
      </c>
      <c r="H38" s="13">
        <f t="shared" si="4"/>
        <v>1.5918192700734934</v>
      </c>
      <c r="I38" s="60">
        <f t="shared" si="5"/>
        <v>5.3060642335783115</v>
      </c>
      <c r="J38" s="45">
        <f t="shared" si="7"/>
        <v>0.951127334605097</v>
      </c>
      <c r="K38" s="71">
        <f t="shared" si="8"/>
      </c>
    </row>
    <row r="39" spans="2:11" ht="15.75">
      <c r="B39" s="41">
        <v>2.4</v>
      </c>
      <c r="C39" s="42">
        <f t="shared" si="0"/>
        <v>3.4</v>
      </c>
      <c r="D39" s="43">
        <f t="shared" si="1"/>
        <v>0.6526098491615911</v>
      </c>
      <c r="E39" s="13">
        <f t="shared" si="2"/>
        <v>0.6502506654635684</v>
      </c>
      <c r="F39" s="15">
        <f t="shared" si="6"/>
        <v>2.359183698022793</v>
      </c>
      <c r="G39" s="44">
        <f t="shared" si="3"/>
        <v>0.5662040875254704</v>
      </c>
      <c r="H39" s="13">
        <f t="shared" si="4"/>
        <v>1.698612262576411</v>
      </c>
      <c r="I39" s="60">
        <f t="shared" si="5"/>
        <v>5.662040875254704</v>
      </c>
      <c r="J39" s="45">
        <f t="shared" si="7"/>
        <v>1.0147822270459523</v>
      </c>
      <c r="K39" s="71">
        <f t="shared" si="8"/>
      </c>
    </row>
    <row r="40" spans="2:11" ht="15">
      <c r="B40" s="41">
        <v>2.6</v>
      </c>
      <c r="C40" s="42">
        <f t="shared" si="0"/>
        <v>3.6</v>
      </c>
      <c r="D40" s="43">
        <f t="shared" si="1"/>
        <v>0.645645986613119</v>
      </c>
      <c r="E40" s="13">
        <f t="shared" si="2"/>
        <v>0.6431417224453373</v>
      </c>
      <c r="F40" s="15">
        <f t="shared" si="6"/>
        <v>2.5042641677817112</v>
      </c>
      <c r="G40" s="44">
        <f t="shared" si="3"/>
        <v>0.6010234002676107</v>
      </c>
      <c r="H40" s="13">
        <f t="shared" si="4"/>
        <v>1.803070200802832</v>
      </c>
      <c r="I40" s="60">
        <f t="shared" si="5"/>
        <v>6.010234002676107</v>
      </c>
      <c r="J40" s="45">
        <f t="shared" si="7"/>
        <v>1.0754413153898839</v>
      </c>
      <c r="K40" s="71">
        <f t="shared" si="8"/>
      </c>
    </row>
    <row r="41" spans="2:11" ht="15.75">
      <c r="B41" s="41">
        <v>2.8</v>
      </c>
      <c r="C41" s="42">
        <f t="shared" si="0"/>
        <v>3.8</v>
      </c>
      <c r="D41" s="43">
        <f t="shared" si="1"/>
        <v>0.6388327439123077</v>
      </c>
      <c r="E41" s="13">
        <f t="shared" si="2"/>
        <v>0.6361865371882592</v>
      </c>
      <c r="F41" s="15">
        <f t="shared" si="6"/>
        <v>2.646206724048472</v>
      </c>
      <c r="G41" s="44">
        <f t="shared" si="3"/>
        <v>0.6350896137716333</v>
      </c>
      <c r="H41" s="13">
        <f t="shared" si="4"/>
        <v>1.9052688413149</v>
      </c>
      <c r="I41" s="60">
        <f t="shared" si="5"/>
        <v>6.350896137716333</v>
      </c>
      <c r="J41" s="45">
        <f t="shared" si="7"/>
        <v>1.1332532682788472</v>
      </c>
      <c r="K41" s="71">
        <f t="shared" si="8"/>
      </c>
    </row>
    <row r="42" spans="2:11" ht="15.75">
      <c r="B42" s="41">
        <v>3</v>
      </c>
      <c r="C42" s="42">
        <f t="shared" si="0"/>
        <v>4</v>
      </c>
      <c r="D42" s="43">
        <f t="shared" si="1"/>
        <v>0.6321652867540029</v>
      </c>
      <c r="E42" s="13">
        <f t="shared" si="2"/>
        <v>0.6293801746724892</v>
      </c>
      <c r="F42" s="15">
        <f t="shared" si="6"/>
        <v>2.785112081513663</v>
      </c>
      <c r="G42" s="44">
        <f t="shared" si="3"/>
        <v>0.6684268995632792</v>
      </c>
      <c r="H42" s="13">
        <f t="shared" si="4"/>
        <v>2.0052806986898375</v>
      </c>
      <c r="I42" s="60">
        <f t="shared" si="5"/>
        <v>6.684268995632792</v>
      </c>
      <c r="J42" s="45">
        <f t="shared" si="7"/>
        <v>1.1883582128123191</v>
      </c>
      <c r="K42" s="71">
        <f t="shared" si="8"/>
      </c>
    </row>
    <row r="43" spans="2:11" ht="15.75">
      <c r="B43" s="41">
        <v>3.2</v>
      </c>
      <c r="C43" s="42">
        <f t="shared" si="0"/>
        <v>4.2</v>
      </c>
      <c r="D43" s="43">
        <f t="shared" si="1"/>
        <v>0.6256389855260317</v>
      </c>
      <c r="E43" s="13">
        <f t="shared" si="2"/>
        <v>0.6227179088356009</v>
      </c>
      <c r="F43" s="15">
        <f t="shared" si="6"/>
        <v>2.921076690430846</v>
      </c>
      <c r="G43" s="44">
        <f t="shared" si="3"/>
        <v>0.701058405703403</v>
      </c>
      <c r="H43" s="13">
        <f t="shared" si="4"/>
        <v>2.103175217110209</v>
      </c>
      <c r="I43" s="60">
        <f t="shared" si="5"/>
        <v>7.0105840570340305</v>
      </c>
      <c r="J43" s="45">
        <f t="shared" si="7"/>
        <v>1.240888300750668</v>
      </c>
      <c r="K43" s="71">
        <f t="shared" si="8"/>
      </c>
    </row>
    <row r="44" spans="2:11" ht="15">
      <c r="B44" s="41">
        <v>3.4</v>
      </c>
      <c r="C44" s="42">
        <f t="shared" si="0"/>
        <v>4.4</v>
      </c>
      <c r="D44" s="43">
        <f t="shared" si="1"/>
        <v>0.6192494045888557</v>
      </c>
      <c r="E44" s="13">
        <f t="shared" si="2"/>
        <v>0.6161952116289012</v>
      </c>
      <c r="F44" s="15">
        <f t="shared" si="6"/>
        <v>3.0541929599544604</v>
      </c>
      <c r="G44" s="44">
        <f t="shared" si="3"/>
        <v>0.7330063103890705</v>
      </c>
      <c r="H44" s="13">
        <f t="shared" si="4"/>
        <v>2.1990189311672115</v>
      </c>
      <c r="I44" s="60">
        <f t="shared" si="5"/>
        <v>7.330063103890705</v>
      </c>
      <c r="J44" s="45">
        <f t="shared" si="7"/>
        <v>1.2909682320369136</v>
      </c>
      <c r="K44" s="71">
        <f t="shared" si="8"/>
      </c>
    </row>
    <row r="45" spans="2:11" ht="15">
      <c r="B45" s="41">
        <v>3.6</v>
      </c>
      <c r="C45" s="42">
        <f t="shared" si="0"/>
        <v>4.6</v>
      </c>
      <c r="D45" s="43">
        <f t="shared" si="1"/>
        <v>0.612992292221987</v>
      </c>
      <c r="E45" s="13">
        <f t="shared" si="2"/>
        <v>0.6098077427543902</v>
      </c>
      <c r="F45" s="15">
        <f t="shared" si="6"/>
        <v>3.184549467596831</v>
      </c>
      <c r="G45" s="44">
        <f t="shared" si="3"/>
        <v>0.7642918722232395</v>
      </c>
      <c r="H45" s="13">
        <f t="shared" si="4"/>
        <v>2.2928756166697184</v>
      </c>
      <c r="I45" s="60">
        <f t="shared" si="5"/>
        <v>7.642918722232395</v>
      </c>
      <c r="J45" s="45">
        <f t="shared" si="7"/>
        <v>1.3387157392435365</v>
      </c>
      <c r="K45" s="71">
        <f t="shared" si="8"/>
      </c>
    </row>
    <row r="46" spans="2:11" ht="15">
      <c r="B46" s="41">
        <v>3.8</v>
      </c>
      <c r="C46" s="42">
        <f t="shared" si="0"/>
        <v>4.8</v>
      </c>
      <c r="D46" s="43">
        <f t="shared" si="1"/>
        <v>0.6068635711892796</v>
      </c>
      <c r="E46" s="13">
        <f t="shared" si="2"/>
        <v>0.6035513400335013</v>
      </c>
      <c r="F46" s="15">
        <f t="shared" si="6"/>
        <v>3.312231155778278</v>
      </c>
      <c r="G46" s="44">
        <f t="shared" si="3"/>
        <v>0.7949354773867867</v>
      </c>
      <c r="H46" s="13">
        <f t="shared" si="4"/>
        <v>2.38480643216036</v>
      </c>
      <c r="I46" s="60">
        <f t="shared" si="5"/>
        <v>7.949354773867867</v>
      </c>
      <c r="J46" s="45">
        <f t="shared" si="7"/>
        <v>1.3842420362136933</v>
      </c>
      <c r="K46" s="71">
        <f t="shared" si="8"/>
      </c>
    </row>
    <row r="47" spans="2:11" ht="15.75" thickBot="1">
      <c r="B47" s="46">
        <v>4</v>
      </c>
      <c r="C47" s="47">
        <f t="shared" si="0"/>
        <v>5</v>
      </c>
      <c r="D47" s="48">
        <f t="shared" si="1"/>
        <v>0.6008593298791018</v>
      </c>
      <c r="E47" s="49">
        <f t="shared" si="2"/>
        <v>0.5974220103626944</v>
      </c>
      <c r="F47" s="50">
        <f t="shared" si="6"/>
        <v>3.4373195164074666</v>
      </c>
      <c r="G47" s="51">
        <f t="shared" si="3"/>
        <v>0.824956683937792</v>
      </c>
      <c r="H47" s="49">
        <f t="shared" si="4"/>
        <v>2.474870051813376</v>
      </c>
      <c r="I47" s="61">
        <f t="shared" si="5"/>
        <v>8.24956683937792</v>
      </c>
      <c r="J47" s="52">
        <f t="shared" si="7"/>
        <v>1.4276522338632132</v>
      </c>
      <c r="K47" s="71">
        <f t="shared" si="8"/>
      </c>
    </row>
    <row r="52" ht="15">
      <c r="L52" t="s">
        <v>42</v>
      </c>
    </row>
  </sheetData>
  <mergeCells count="1">
    <mergeCell ref="J12:L1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wfut602006</dc:creator>
  <cp:keywords/>
  <dc:description/>
  <cp:lastModifiedBy>wfut602006</cp:lastModifiedBy>
  <dcterms:created xsi:type="dcterms:W3CDTF">2008-02-09T07:25:57Z</dcterms:created>
  <dcterms:modified xsi:type="dcterms:W3CDTF">2008-04-13T18:42:10Z</dcterms:modified>
  <cp:category/>
  <cp:version/>
  <cp:contentType/>
  <cp:contentStatus/>
</cp:coreProperties>
</file>