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840" windowHeight="80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wfut612008</author>
  </authors>
  <commentList>
    <comment ref="E16" authorId="0">
      <text>
        <r>
          <rPr>
            <b/>
            <sz val="8"/>
            <rFont val="Tahoma"/>
            <family val="2"/>
          </rPr>
          <t xml:space="preserve">So, the RPM computation will happen every 0.35 seconds.  
(plus a few cycles for instructions.)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<sst xmlns="http://schemas.openxmlformats.org/spreadsheetml/2006/main" count="62" uniqueCount="57">
  <si>
    <t>Hz</t>
  </si>
  <si>
    <t>Pulse/Min</t>
  </si>
  <si>
    <t>RPM</t>
  </si>
  <si>
    <t>F</t>
  </si>
  <si>
    <t>F*60</t>
  </si>
  <si>
    <t>Clock</t>
  </si>
  <si>
    <t>Clock/4</t>
  </si>
  <si>
    <t>PS</t>
  </si>
  <si>
    <t>Instruction/Second</t>
  </si>
  <si>
    <t>Overflow is at 65535</t>
  </si>
  <si>
    <t>Seconds</t>
  </si>
  <si>
    <t>t0_delta=</t>
  </si>
  <si>
    <t>seconds = t0_duration / 187500</t>
  </si>
  <si>
    <t>pulses/second = osc_count*187500/t0_duration</t>
  </si>
  <si>
    <t>osc_count=</t>
  </si>
  <si>
    <t>t0_duration = 65535+t0_delta</t>
  </si>
  <si>
    <t>pulses/minute =  60 * osc_count*187500/t0_duration</t>
  </si>
  <si>
    <t>RPM = (60 * osc_count*187500/t0_duration)/2</t>
  </si>
  <si>
    <t>rpm = 5625000L * osc_count / t0_duration</t>
  </si>
  <si>
    <t>RPS</t>
  </si>
  <si>
    <t>OSC</t>
  </si>
  <si>
    <t>PPS</t>
  </si>
  <si>
    <t>rpm</t>
  </si>
  <si>
    <t>Max Frequency of the motor is 5500 rpms.</t>
  </si>
  <si>
    <t>M=Clock/4/PS</t>
  </si>
  <si>
    <t>How many instructions will ellapse until an overflow of Timer0?</t>
  </si>
  <si>
    <t>T = 65535 / M</t>
  </si>
  <si>
    <t>MAX</t>
  </si>
  <si>
    <t>Low</t>
  </si>
  <si>
    <t>revolutions =</t>
  </si>
  <si>
    <t>pulses =</t>
  </si>
  <si>
    <t>frequency =</t>
  </si>
  <si>
    <t>F * T =</t>
  </si>
  <si>
    <t>F =</t>
  </si>
  <si>
    <t>F * T / 2 =</t>
  </si>
  <si>
    <t>How many revolutions occur in the time it takes for Timer0 to overflow</t>
  </si>
  <si>
    <t>(cycles per second)</t>
  </si>
  <si>
    <t>Pulses</t>
  </si>
  <si>
    <t>Revolutions</t>
  </si>
  <si>
    <t>RPM =</t>
  </si>
  <si>
    <t>F*60/2 (two pulses per revolution)</t>
  </si>
  <si>
    <t>Medium</t>
  </si>
  <si>
    <t>60*(pulses/2)/T =</t>
  </si>
  <si>
    <t>number of pulses</t>
  </si>
  <si>
    <t>number of clock ticks since overflow</t>
  </si>
  <si>
    <t>total duration</t>
  </si>
  <si>
    <t>pulses/second</t>
  </si>
  <si>
    <t>pulses/minute</t>
  </si>
  <si>
    <t xml:space="preserve">RPM </t>
  </si>
  <si>
    <t>Formula</t>
  </si>
  <si>
    <t>total duration in seconds (Clock/4/PS=187500)</t>
  </si>
  <si>
    <t>LEDS</t>
  </si>
  <si>
    <t>value = 1+rpm / 500</t>
  </si>
  <si>
    <t>LEDS = int(1+rpm/500)</t>
  </si>
  <si>
    <t>Range</t>
  </si>
  <si>
    <t>LED value</t>
  </si>
  <si>
    <t>How many LEDs?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</si>
</sst>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5"/>
  <sheetViews>
    <sheetView tabSelected="1" zoomScalePageLayoutView="0" workbookViewId="0" topLeftCell="B3">
      <selection activeCell="H10" sqref="H10"/>
    </sheetView>
  </sheetViews>
  <sheetFormatPr defaultColWidth="8.88671875" defaultRowHeight="15"/>
  <cols>
    <col min="1" max="1" width="12.4453125" style="0" bestFit="1" customWidth="1"/>
    <col min="2" max="2" width="18.88671875" style="0" bestFit="1" customWidth="1"/>
    <col min="3" max="3" width="15.21484375" style="0" bestFit="1" customWidth="1"/>
    <col min="4" max="4" width="11.77734375" style="0" customWidth="1"/>
    <col min="5" max="5" width="8.88671875" style="0" customWidth="1"/>
    <col min="7" max="7" width="9.99609375" style="0" customWidth="1"/>
    <col min="8" max="8" width="9.4453125" style="0" customWidth="1"/>
    <col min="9" max="10" width="41.99609375" style="0" bestFit="1" customWidth="1"/>
  </cols>
  <sheetData>
    <row r="4" spans="2:6" ht="15">
      <c r="B4" s="12" t="s">
        <v>23</v>
      </c>
      <c r="C4" t="s">
        <v>3</v>
      </c>
      <c r="D4">
        <v>180</v>
      </c>
      <c r="E4" t="s">
        <v>0</v>
      </c>
      <c r="F4" t="s">
        <v>36</v>
      </c>
    </row>
    <row r="5" spans="2:6" ht="15">
      <c r="B5" s="12"/>
      <c r="C5" t="s">
        <v>1</v>
      </c>
      <c r="D5">
        <f>60*D4</f>
        <v>10800</v>
      </c>
      <c r="E5" t="s">
        <v>0</v>
      </c>
      <c r="F5" t="s">
        <v>4</v>
      </c>
    </row>
    <row r="6" spans="2:6" ht="15">
      <c r="B6" s="12"/>
      <c r="C6" t="s">
        <v>2</v>
      </c>
      <c r="D6">
        <f>D5/2</f>
        <v>5400</v>
      </c>
      <c r="E6" t="s">
        <v>22</v>
      </c>
      <c r="F6" t="s">
        <v>40</v>
      </c>
    </row>
    <row r="10" spans="2:5" ht="15">
      <c r="B10" s="12" t="s">
        <v>25</v>
      </c>
      <c r="C10" t="s">
        <v>5</v>
      </c>
      <c r="D10">
        <v>48000000</v>
      </c>
      <c r="E10" t="s">
        <v>0</v>
      </c>
    </row>
    <row r="11" spans="2:11" ht="15">
      <c r="B11" s="12"/>
      <c r="C11" t="s">
        <v>6</v>
      </c>
      <c r="D11">
        <f>D10/4</f>
        <v>12000000</v>
      </c>
      <c r="E11" t="s">
        <v>8</v>
      </c>
      <c r="I11" s="4" t="s">
        <v>43</v>
      </c>
      <c r="J11" t="s">
        <v>14</v>
      </c>
      <c r="K11">
        <v>23</v>
      </c>
    </row>
    <row r="12" spans="2:11" ht="15">
      <c r="B12" s="12"/>
      <c r="C12" t="s">
        <v>7</v>
      </c>
      <c r="D12">
        <v>64</v>
      </c>
      <c r="I12" s="4" t="s">
        <v>44</v>
      </c>
      <c r="J12" t="s">
        <v>11</v>
      </c>
      <c r="K12">
        <v>0</v>
      </c>
    </row>
    <row r="13" spans="2:11" ht="15">
      <c r="B13" s="12"/>
      <c r="C13" t="s">
        <v>24</v>
      </c>
      <c r="D13">
        <f>D11/D12</f>
        <v>187500</v>
      </c>
      <c r="I13" s="4" t="s">
        <v>45</v>
      </c>
      <c r="J13" t="s">
        <v>15</v>
      </c>
      <c r="K13">
        <f>K12+65535</f>
        <v>65535</v>
      </c>
    </row>
    <row r="14" spans="2:11" ht="15">
      <c r="B14" s="4"/>
      <c r="I14" s="4" t="s">
        <v>50</v>
      </c>
      <c r="J14" t="s">
        <v>12</v>
      </c>
      <c r="K14">
        <f>K13/187500</f>
        <v>0.34952</v>
      </c>
    </row>
    <row r="15" spans="2:11" ht="15">
      <c r="B15" s="5"/>
      <c r="I15" s="4" t="s">
        <v>46</v>
      </c>
      <c r="J15" t="s">
        <v>13</v>
      </c>
      <c r="K15">
        <f>K11*187500/K13</f>
        <v>65.80453192950331</v>
      </c>
    </row>
    <row r="16" spans="2:11" ht="15">
      <c r="B16" s="4" t="s">
        <v>9</v>
      </c>
      <c r="C16" t="s">
        <v>26</v>
      </c>
      <c r="D16">
        <f>65535/D13</f>
        <v>0.34952</v>
      </c>
      <c r="E16" t="s">
        <v>10</v>
      </c>
      <c r="I16" s="4" t="s">
        <v>47</v>
      </c>
      <c r="J16" t="s">
        <v>16</v>
      </c>
      <c r="K16">
        <f>60*K11*187500/K13</f>
        <v>3948.271915770199</v>
      </c>
    </row>
    <row r="17" spans="9:11" ht="15">
      <c r="I17" s="4" t="s">
        <v>48</v>
      </c>
      <c r="J17" t="s">
        <v>17</v>
      </c>
      <c r="K17">
        <f>(60*K11*187500/K13)/2</f>
        <v>1974.1359578850995</v>
      </c>
    </row>
    <row r="18" spans="2:9" ht="15">
      <c r="B18" s="13" t="s">
        <v>35</v>
      </c>
      <c r="C18" s="14"/>
      <c r="D18" s="14"/>
      <c r="E18" s="14"/>
      <c r="F18" s="14"/>
      <c r="G18" s="14"/>
      <c r="I18" s="4"/>
    </row>
    <row r="19" spans="2:9" ht="15">
      <c r="B19" s="4"/>
      <c r="D19" t="s">
        <v>27</v>
      </c>
      <c r="E19" t="s">
        <v>41</v>
      </c>
      <c r="F19" t="s">
        <v>28</v>
      </c>
      <c r="I19" s="4"/>
    </row>
    <row r="20" spans="2:11" ht="15">
      <c r="B20" s="7" t="s">
        <v>31</v>
      </c>
      <c r="C20" s="6" t="s">
        <v>33</v>
      </c>
      <c r="D20">
        <f>D4</f>
        <v>180</v>
      </c>
      <c r="E20">
        <v>100</v>
      </c>
      <c r="F20">
        <v>20</v>
      </c>
      <c r="G20" t="s">
        <v>0</v>
      </c>
      <c r="I20" s="4" t="s">
        <v>49</v>
      </c>
      <c r="J20" t="s">
        <v>18</v>
      </c>
      <c r="K20">
        <f>5625000*K11/K13</f>
        <v>1974.1359578850995</v>
      </c>
    </row>
    <row r="21" spans="2:11" ht="15">
      <c r="B21" s="7" t="s">
        <v>30</v>
      </c>
      <c r="C21" s="6" t="s">
        <v>32</v>
      </c>
      <c r="D21">
        <f>D20*$D$16</f>
        <v>62.9136</v>
      </c>
      <c r="E21">
        <f>E20*$D$16</f>
        <v>34.952</v>
      </c>
      <c r="F21">
        <f>F20*$D$16</f>
        <v>6.9904</v>
      </c>
      <c r="G21" t="s">
        <v>37</v>
      </c>
      <c r="I21" s="4" t="s">
        <v>55</v>
      </c>
      <c r="J21" t="s">
        <v>52</v>
      </c>
      <c r="K21">
        <f>1+K20/500</f>
        <v>4.948271915770199</v>
      </c>
    </row>
    <row r="22" spans="2:11" ht="15">
      <c r="B22" s="7" t="s">
        <v>29</v>
      </c>
      <c r="C22" s="6" t="s">
        <v>34</v>
      </c>
      <c r="D22">
        <f>D20*$D$16/2</f>
        <v>31.4568</v>
      </c>
      <c r="E22">
        <f>E20*$D$16/2</f>
        <v>17.476</v>
      </c>
      <c r="F22">
        <f>F20*$D$16/2</f>
        <v>3.4952</v>
      </c>
      <c r="G22" t="s">
        <v>38</v>
      </c>
      <c r="I22" s="8" t="s">
        <v>56</v>
      </c>
      <c r="J22" t="s">
        <v>53</v>
      </c>
      <c r="K22">
        <f>INT(K21)</f>
        <v>4</v>
      </c>
    </row>
    <row r="23" spans="2:7" ht="15">
      <c r="B23" s="7" t="s">
        <v>39</v>
      </c>
      <c r="C23" s="6" t="s">
        <v>42</v>
      </c>
      <c r="D23">
        <f>60*(D21/2)/$D$16</f>
        <v>5400</v>
      </c>
      <c r="E23">
        <f>60*(E21/2)/$D$16</f>
        <v>3000</v>
      </c>
      <c r="F23">
        <f>60*(F21/2)/$D$16</f>
        <v>600</v>
      </c>
      <c r="G23" t="s">
        <v>2</v>
      </c>
    </row>
    <row r="30" spans="3:8" ht="15">
      <c r="C30" s="7" t="s">
        <v>20</v>
      </c>
      <c r="D30" s="7" t="s">
        <v>21</v>
      </c>
      <c r="E30" s="7" t="s">
        <v>19</v>
      </c>
      <c r="F30" s="7" t="s">
        <v>2</v>
      </c>
      <c r="G30" s="7" t="s">
        <v>51</v>
      </c>
      <c r="H30" s="7" t="s">
        <v>54</v>
      </c>
    </row>
    <row r="31" spans="1:8" ht="15">
      <c r="A31">
        <v>0</v>
      </c>
      <c r="C31">
        <v>0</v>
      </c>
      <c r="D31" s="3">
        <f>C31/(65535/187500)</f>
        <v>0</v>
      </c>
      <c r="E31" s="3">
        <f>D31/2</f>
        <v>0</v>
      </c>
      <c r="F31" s="2">
        <f>E31*60</f>
        <v>0</v>
      </c>
      <c r="G31" s="9">
        <f>INT(1+F31/500)</f>
        <v>1</v>
      </c>
      <c r="H31" s="1">
        <f>1+INT(F31/500)</f>
        <v>1</v>
      </c>
    </row>
    <row r="32" spans="3:8" ht="15">
      <c r="C32">
        <v>5</v>
      </c>
      <c r="D32" s="3">
        <f aca="true" t="shared" si="0" ref="D32:D45">C32/(65535/187500)</f>
        <v>14.305333028152896</v>
      </c>
      <c r="E32" s="3">
        <f aca="true" t="shared" si="1" ref="E32:E45">D32/2</f>
        <v>7.152666514076448</v>
      </c>
      <c r="F32" s="2">
        <f aca="true" t="shared" si="2" ref="F32:F45">E32*60</f>
        <v>429.1599908445869</v>
      </c>
      <c r="G32" s="9">
        <f aca="true" t="shared" si="3" ref="G32:G45">INT(1+F32/500)</f>
        <v>1</v>
      </c>
      <c r="H32" s="1">
        <f>500*INT(G32)</f>
        <v>500</v>
      </c>
    </row>
    <row r="33" spans="1:8" ht="15">
      <c r="A33">
        <v>1</v>
      </c>
      <c r="C33">
        <v>11</v>
      </c>
      <c r="D33" s="3">
        <f t="shared" si="0"/>
        <v>31.47173266193637</v>
      </c>
      <c r="E33" s="3">
        <f t="shared" si="1"/>
        <v>15.735866330968186</v>
      </c>
      <c r="F33" s="2">
        <f t="shared" si="2"/>
        <v>944.1519798580912</v>
      </c>
      <c r="G33" s="9">
        <f t="shared" si="3"/>
        <v>2</v>
      </c>
      <c r="H33" s="1">
        <f aca="true" t="shared" si="4" ref="H33:H45">500*INT(G33)</f>
        <v>1000</v>
      </c>
    </row>
    <row r="34" spans="3:8" ht="15">
      <c r="C34">
        <v>17</v>
      </c>
      <c r="D34" s="3">
        <f t="shared" si="0"/>
        <v>48.63813229571984</v>
      </c>
      <c r="E34" s="3">
        <f t="shared" si="1"/>
        <v>24.31906614785992</v>
      </c>
      <c r="F34" s="2">
        <f t="shared" si="2"/>
        <v>1459.1439688715952</v>
      </c>
      <c r="G34" s="9">
        <f t="shared" si="3"/>
        <v>3</v>
      </c>
      <c r="H34" s="1">
        <f t="shared" si="4"/>
        <v>1500</v>
      </c>
    </row>
    <row r="35" spans="1:8" ht="15">
      <c r="A35">
        <v>2</v>
      </c>
      <c r="C35">
        <v>23</v>
      </c>
      <c r="D35" s="3">
        <f t="shared" si="0"/>
        <v>65.80453192950331</v>
      </c>
      <c r="E35" s="3">
        <f t="shared" si="1"/>
        <v>32.902265964751656</v>
      </c>
      <c r="F35" s="2">
        <f t="shared" si="2"/>
        <v>1974.1359578850993</v>
      </c>
      <c r="G35" s="9">
        <f t="shared" si="3"/>
        <v>4</v>
      </c>
      <c r="H35" s="1">
        <f t="shared" si="4"/>
        <v>2000</v>
      </c>
    </row>
    <row r="36" spans="3:8" ht="15">
      <c r="C36">
        <v>29</v>
      </c>
      <c r="D36" s="3">
        <f t="shared" si="0"/>
        <v>82.9709315632868</v>
      </c>
      <c r="E36" s="3">
        <f t="shared" si="1"/>
        <v>41.4854657816434</v>
      </c>
      <c r="F36" s="2">
        <f t="shared" si="2"/>
        <v>2489.127946898604</v>
      </c>
      <c r="G36" s="9">
        <f t="shared" si="3"/>
        <v>5</v>
      </c>
      <c r="H36" s="1">
        <f t="shared" si="4"/>
        <v>2500</v>
      </c>
    </row>
    <row r="37" spans="1:8" ht="15">
      <c r="A37">
        <v>3</v>
      </c>
      <c r="C37">
        <v>34</v>
      </c>
      <c r="D37" s="3">
        <f t="shared" si="0"/>
        <v>97.27626459143968</v>
      </c>
      <c r="E37" s="3">
        <f t="shared" si="1"/>
        <v>48.63813229571984</v>
      </c>
      <c r="F37" s="2">
        <f t="shared" si="2"/>
        <v>2918.2879377431905</v>
      </c>
      <c r="G37" s="9">
        <f t="shared" si="3"/>
        <v>6</v>
      </c>
      <c r="H37" s="1">
        <f t="shared" si="4"/>
        <v>3000</v>
      </c>
    </row>
    <row r="38" spans="3:8" ht="15">
      <c r="C38">
        <v>40</v>
      </c>
      <c r="D38" s="3">
        <f t="shared" si="0"/>
        <v>114.44266422522317</v>
      </c>
      <c r="E38" s="3">
        <f t="shared" si="1"/>
        <v>57.221332112611584</v>
      </c>
      <c r="F38" s="2">
        <f t="shared" si="2"/>
        <v>3433.279926756695</v>
      </c>
      <c r="G38" s="10">
        <f t="shared" si="3"/>
        <v>7</v>
      </c>
      <c r="H38" s="1">
        <f t="shared" si="4"/>
        <v>3500</v>
      </c>
    </row>
    <row r="39" spans="1:8" ht="15">
      <c r="A39">
        <v>4</v>
      </c>
      <c r="C39">
        <v>46</v>
      </c>
      <c r="D39" s="3">
        <f t="shared" si="0"/>
        <v>131.60906385900662</v>
      </c>
      <c r="E39" s="3">
        <f t="shared" si="1"/>
        <v>65.80453192950331</v>
      </c>
      <c r="F39" s="2">
        <f t="shared" si="2"/>
        <v>3948.2719157701986</v>
      </c>
      <c r="G39" s="10">
        <f t="shared" si="3"/>
        <v>8</v>
      </c>
      <c r="H39" s="1">
        <f t="shared" si="4"/>
        <v>4000</v>
      </c>
    </row>
    <row r="40" spans="3:8" ht="15">
      <c r="C40">
        <v>52</v>
      </c>
      <c r="D40" s="3">
        <f t="shared" si="0"/>
        <v>148.77546349279012</v>
      </c>
      <c r="E40" s="3">
        <f t="shared" si="1"/>
        <v>74.38773174639506</v>
      </c>
      <c r="F40" s="2">
        <f t="shared" si="2"/>
        <v>4463.263904783704</v>
      </c>
      <c r="G40" s="10">
        <f t="shared" si="3"/>
        <v>9</v>
      </c>
      <c r="H40" s="1">
        <f t="shared" si="4"/>
        <v>4500</v>
      </c>
    </row>
    <row r="41" spans="1:8" ht="15">
      <c r="A41">
        <v>5</v>
      </c>
      <c r="C41">
        <v>58</v>
      </c>
      <c r="D41" s="3">
        <f t="shared" si="0"/>
        <v>165.9418631265736</v>
      </c>
      <c r="E41" s="3">
        <f t="shared" si="1"/>
        <v>82.9709315632868</v>
      </c>
      <c r="F41" s="2">
        <f t="shared" si="2"/>
        <v>4978.255893797208</v>
      </c>
      <c r="G41" s="10">
        <f t="shared" si="3"/>
        <v>10</v>
      </c>
      <c r="H41" s="1">
        <f t="shared" si="4"/>
        <v>5000</v>
      </c>
    </row>
    <row r="42" spans="3:8" ht="15">
      <c r="C42">
        <v>63</v>
      </c>
      <c r="D42" s="3">
        <f t="shared" si="0"/>
        <v>180.24719615472648</v>
      </c>
      <c r="E42" s="3">
        <f t="shared" si="1"/>
        <v>90.12359807736324</v>
      </c>
      <c r="F42" s="2">
        <f t="shared" si="2"/>
        <v>5407.415884641794</v>
      </c>
      <c r="G42" s="11">
        <f t="shared" si="3"/>
        <v>11</v>
      </c>
      <c r="H42" s="1">
        <f t="shared" si="4"/>
        <v>5500</v>
      </c>
    </row>
    <row r="43" spans="3:8" ht="15">
      <c r="C43">
        <v>69</v>
      </c>
      <c r="D43" s="3">
        <f t="shared" si="0"/>
        <v>197.41359578850995</v>
      </c>
      <c r="E43" s="3">
        <f t="shared" si="1"/>
        <v>98.70679789425498</v>
      </c>
      <c r="F43" s="2">
        <f t="shared" si="2"/>
        <v>5922.407873655298</v>
      </c>
      <c r="G43" s="11">
        <f t="shared" si="3"/>
        <v>12</v>
      </c>
      <c r="H43" s="1">
        <f t="shared" si="4"/>
        <v>6000</v>
      </c>
    </row>
    <row r="44" spans="1:8" ht="15">
      <c r="A44" s="2">
        <f>K15</f>
        <v>65.80453192950331</v>
      </c>
      <c r="C44">
        <v>75</v>
      </c>
      <c r="D44" s="3">
        <f t="shared" si="0"/>
        <v>214.57999542229342</v>
      </c>
      <c r="E44" s="3">
        <f t="shared" si="1"/>
        <v>107.28999771114671</v>
      </c>
      <c r="F44" s="2">
        <f t="shared" si="2"/>
        <v>6437.399862668803</v>
      </c>
      <c r="G44" s="11">
        <f t="shared" si="3"/>
        <v>13</v>
      </c>
      <c r="H44" s="1">
        <f t="shared" si="4"/>
        <v>6500</v>
      </c>
    </row>
    <row r="45" spans="3:8" ht="15">
      <c r="C45">
        <v>81</v>
      </c>
      <c r="D45" s="3">
        <f t="shared" si="0"/>
        <v>231.74639505607692</v>
      </c>
      <c r="E45" s="3">
        <f t="shared" si="1"/>
        <v>115.87319752803846</v>
      </c>
      <c r="F45" s="2">
        <f t="shared" si="2"/>
        <v>6952.391851682308</v>
      </c>
      <c r="G45" s="11">
        <f t="shared" si="3"/>
        <v>14</v>
      </c>
      <c r="H45" s="1">
        <f t="shared" si="4"/>
        <v>7000</v>
      </c>
    </row>
  </sheetData>
  <sheetProtection/>
  <mergeCells count="3">
    <mergeCell ref="B4:B6"/>
    <mergeCell ref="B10:B13"/>
    <mergeCell ref="B18:G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wfut612008</dc:creator>
  <cp:keywords/>
  <dc:description/>
  <cp:lastModifiedBy>wfut612008</cp:lastModifiedBy>
  <dcterms:created xsi:type="dcterms:W3CDTF">2009-07-03T00:58:40Z</dcterms:created>
  <dcterms:modified xsi:type="dcterms:W3CDTF">2009-11-15T23:01:02Z</dcterms:modified>
  <cp:category/>
  <cp:version/>
  <cp:contentType/>
  <cp:contentStatus/>
</cp:coreProperties>
</file>